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emejia\Downloads\"/>
    </mc:Choice>
  </mc:AlternateContent>
  <xr:revisionPtr revIDLastSave="0" documentId="13_ncr:1_{E514804F-FB35-4147-AF0C-38BF096CB267}" xr6:coauthVersionLast="47" xr6:coauthVersionMax="47" xr10:uidLastSave="{00000000-0000-0000-0000-000000000000}"/>
  <bookViews>
    <workbookView xWindow="-98" yWindow="-98" windowWidth="19396" windowHeight="11596" firstSheet="1" activeTab="3" xr2:uid="{DB95F327-8FCB-40A8-88D1-A14BA0716BD7}"/>
  </bookViews>
  <sheets>
    <sheet name="_CIQHiddenCacheSheet" sheetId="2" state="veryHidden" r:id="rId1"/>
    <sheet name="Disclaimer (ESP)" sheetId="3" r:id="rId2"/>
    <sheet name="Disclaimer (ENG)" sheetId="4" r:id="rId3"/>
    <sheet name="Arbitrage Price (Post-Spinoff)" sheetId="9" r:id="rId4"/>
  </sheets>
  <definedNames>
    <definedName name="CIQWBGuid" hidden="1">"d94ed5c3-dd68-473b-8249-be4109633fa0"</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"08/20/2024 12:59:44"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9" l="1"/>
  <c r="I21" i="9"/>
  <c r="G21" i="9"/>
  <c r="G20" i="9"/>
  <c r="H26" i="9"/>
  <c r="G18" i="9"/>
  <c r="G12" i="9"/>
  <c r="G11" i="9"/>
  <c r="G10" i="9"/>
  <c r="G9" i="9"/>
  <c r="C19" i="9"/>
  <c r="G5" i="9" l="1"/>
  <c r="H5" i="9" s="1"/>
  <c r="G6" i="9"/>
  <c r="H6" i="9" s="1"/>
  <c r="H17" i="9"/>
  <c r="G14" i="9"/>
  <c r="H14" i="9" s="1"/>
  <c r="H9" i="9"/>
  <c r="H18" i="9"/>
  <c r="H11" i="9"/>
  <c r="H12" i="9"/>
  <c r="H16" i="9"/>
  <c r="H10" i="9"/>
  <c r="G13" i="9"/>
  <c r="H13" i="9" s="1"/>
  <c r="H15" i="9"/>
  <c r="G8" i="9" l="1"/>
  <c r="H8" i="9" s="1"/>
  <c r="G19" i="9" l="1"/>
  <c r="H19" i="9" s="1"/>
  <c r="H27" i="9" s="1"/>
  <c r="H25" i="9" l="1"/>
</calcChain>
</file>

<file path=xl/sharedStrings.xml><?xml version="1.0" encoding="utf-8"?>
<sst xmlns="http://schemas.openxmlformats.org/spreadsheetml/2006/main" count="95" uniqueCount="56">
  <si>
    <t>::</t>
  </si>
  <si>
    <t>Grupo Argos - Arbitrage Price</t>
  </si>
  <si>
    <t>Listed Assets</t>
  </si>
  <si>
    <t>Non Listed Assets</t>
  </si>
  <si>
    <t>Net Debt</t>
  </si>
  <si>
    <t>Odinsa</t>
  </si>
  <si>
    <t>NDU</t>
  </si>
  <si>
    <t>Pactia</t>
  </si>
  <si>
    <t>Overhead</t>
  </si>
  <si>
    <t>Net Asset Value</t>
  </si>
  <si>
    <t>BAABTAVMT0NBTAFI/////wFQCQAAACxDSVEuQlZDOkNFTUFSR09TLklRX0xBU1RTQUxFUFJJQ0UuMTUvMDEvMjAyNAEAAAC8ZA0AAgAAAAQ2NzAwACV1tIKGFtwIPxEziYYW3AgtQ0lRLkJWQzpHUlVQT1NVUkEuSVFfTEFTVFNBTEVQUklDRS4xNS8wMS8yMDI0AQAAAFZ6DQACAAAABTMxMDAwAAm3DoyGFtwIhdgvjIYW3AgrQ0lRLkJWQzpOVVRSRVNBLklRX0xBU1RTQUxFUFJJQ0UuMTUvMDEvMjAyNAEAAAA4Zw0AAgAAAAU0NTIwMAAJtw6MhhbcCIXYL4yGFtwIKENJUS5CVkM6UE9SVC5JUV9MQVNUU0FMRVBSSUNFLjE1LzAxLzIwMjQBAAAAx28ybwIAAAAENTgzMAAJtw6MhhbcCLWd5eyHFtwIKkNJUS5CVkM6Q0VMU0lBLklRX0xBU1RTQUxFUFJJQ0UuMTUvMDEvMjAyNAEAAABASDYBAgAAAAQzMTYwAAm3DoyGFtwIhdgvjIYW3AggQ0lRLi5JUV9MQVNUU0FMRVBSSUNFLjE1LzAxLzIwMjQFAAAAAAAAAAgAAAAUKEludmFsaWQgSWRlbnRpZmllciliH+2ShhbcCOajC5OGFtwILkNJUS5CVkM6UEZHUlVQT0FSRy5JUV9MQVNUU0FMRVBSSUNFLjE1LzAxLzIwMjQBAAAAkWYNAAIAAAAEOTc4MAD+tjL4hxbcCAT7U/iHFtwILkNJUS5CVkM6R1JVUE9BUkdPUy5JUV9MQVNUU0FMRVBSSUNFLjE1LzAxLzIwMjQBAAAAkWYNAAIAAAAFMTM5MDAA/rYy+IcW3AgLIlT4hxbcCCRDSVEuQlZDOlBGR1JVUE9BUkcuSVFf</t>
  </si>
  <si>
    <t>TEFTVFNBTEVQUklDRS4BAAAAkWYNAAIAAAAEOTc4MAAlBdEbiBbcCFRE7xuIFtwI</t>
  </si>
  <si>
    <t>Others</t>
  </si>
  <si>
    <r>
      <t xml:space="preserve">Cementos Argos </t>
    </r>
    <r>
      <rPr>
        <i/>
        <sz val="11"/>
        <color theme="0" tint="-0.499984740745262"/>
        <rFont val="Calibri"/>
        <family val="2"/>
        <scheme val="minor"/>
      </rPr>
      <t>(BVC:CEMARGOS)</t>
    </r>
  </si>
  <si>
    <r>
      <t xml:space="preserve">Celsia </t>
    </r>
    <r>
      <rPr>
        <i/>
        <sz val="11"/>
        <color theme="0" tint="-0.499984740745262"/>
        <rFont val="Calibri"/>
        <family val="2"/>
        <scheme val="minor"/>
      </rPr>
      <t>(BVC:CELSIA)</t>
    </r>
  </si>
  <si>
    <t>Date and other considerations</t>
  </si>
  <si>
    <r>
      <t xml:space="preserve">Equivalent Px/Share of Grupo Argos
</t>
    </r>
    <r>
      <rPr>
        <i/>
        <sz val="9"/>
        <color theme="1"/>
        <rFont val="Calibri"/>
        <family val="2"/>
        <scheme val="minor"/>
      </rPr>
      <t>(COP)</t>
    </r>
  </si>
  <si>
    <r>
      <t xml:space="preserve">Esta herramienta permite determinar el diferencial de precios entre el precio de mercado de la acción ordinaria (BVC: GRUPOARGOS) y la acción preferencial (BVC: PFGRUPOARG) de Grupo Argos S.A. frente al precio equivalente a la suma de las inversiones de Grupo Argos S.A. (Suma de las Partes), que se obtiene de los precios de mercado de las acciones que cotizan en la Bolsa de Valores de Colombia, del precio de la unidad del FCP Pactia y del valor en libros de las inversiones no listadas en bolsa. Con esta información los usuarios podrán identificar posibilidades de arbitraje entre los diferentes activos que transan en bolsa.
</t>
    </r>
    <r>
      <rPr>
        <b/>
        <u/>
        <sz val="11"/>
        <color theme="1"/>
        <rFont val="Calibri"/>
        <family val="2"/>
        <scheme val="minor"/>
      </rPr>
      <t xml:space="preserve">Condiciones de Uso:
</t>
    </r>
    <r>
      <rPr>
        <sz val="11"/>
        <color theme="1"/>
        <rFont val="Calibri"/>
        <family val="2"/>
        <scheme val="minor"/>
      </rPr>
      <t>La información proporcionada en la Calculadora de Arbitraje está destinada exclusivamente para fines informativos y se basa en fuentes públicas que se consideran seguras. La información del Precio de Mercado y del Precio Objetivo de Analistas histórico se proporcionan según estén disponibles, sin garantías de ningún tipo, explícitas o implícitas. Este no constituye una oferta, asesoría financiera o económica o recomendación para la toma de decisiones de inversión. Es responsabilidad de cada usuario confirmar y decidir qué operaciones realizar con base en sus propios análisis, considerando elementos e información adicional. Se recomienda que los inversionistas actúen con la debida diligencia cuando se trate de tomar decisiones comerciales y que busquen la asesoría de profesionales calificados. La evolución pasada de los valores o los resultados pasados no son una indicación de la evolución o el desempeño futuro. La información que se encuentra en la Calculadora de Arbitraje no debe interpretarse como una promesa o garantía implícita.
Grupo Argos S.A. no garantiza que la Calculadora de Arbitraje operará de forma ininterrumpida o estará disponible en cualquier momento o lugar. La Calculadora de Arbitraje está sujeto a cambios sin previo aviso y no puede ser reproducido ni publicado, sin la previa autorización escrita de Grupo Argos S.A. Grupo Argos S.A. no se hace responsable del uso que se haga de la Calculadora de Arbitraje, ni de los perjuicios que pueda sufrir un usuario o inversionista cuando se realicen operaciones tomando como referencia la Calculadora de Arbitraje.</t>
    </r>
  </si>
  <si>
    <t>Disclaimer: Calculadora de arbitraje</t>
  </si>
  <si>
    <t xml:space="preserve">Disclaimer: Arbitrage Calculator </t>
  </si>
  <si>
    <r>
      <t xml:space="preserve">This tool allows users to determine the price differential between the market price of Grupo Argos S.A.'s common stock (BVC: GRUPOARGOS) and preferred stock (BVC: PFGRUPOARG) relative to the price equivalent to the sum of Grupo Argos S.A.'s investments (Sum of the Parts). This equivalent price is obtained from the market prices of the stocks listed on the Colombian Stock Exchange, the price of the FCP Pactia unit, and the book value of unlisted investments. With this information, users can identify arbitrage opportunities between the different assets traded on the stock exchange.
</t>
    </r>
    <r>
      <rPr>
        <b/>
        <u/>
        <sz val="11"/>
        <color theme="1"/>
        <rFont val="Calibri"/>
        <family val="2"/>
        <scheme val="minor"/>
      </rPr>
      <t>Terms of Use:</t>
    </r>
    <r>
      <rPr>
        <sz val="11"/>
        <color theme="1"/>
        <rFont val="Calibri"/>
        <family val="2"/>
        <scheme val="minor"/>
      </rPr>
      <t xml:space="preserve">
The information provided in the Arbitrage Calculator is intended for informational purposes only and is based on public sources deemed reliable. The information on Market Price and historical Analyst Target Price is provided as available, without any express or implied warranties. This does not constitute an offer, financial or economic advice, or recommendation for investment decisions. It is each user's responsibility to confirm and decide what operations to perform based on their own analysis, considering additional elements and information. Investors are advised to exercise due diligence when making commercial decisions and to seek the advice of qualified professionals. Past performance or past results are not indicative of future performance. The information found in the Arbitrage Calculator should not be interpreted as a promise or implied guarantee.
Grupo Argos S.A. does not guarantee that the Arbitrage Calculator will operate uninterruptedly or be available at any time or place. The Arbitrage Calculator is subject to change without prior notice and cannot be reproduced or published without the prior written authorization of Grupo Argos S.A. Grupo Argos S.A. is not responsible for the use of the Arbitrage Calculator, nor for any damages that a user or investor may suffer when using it.</t>
    </r>
  </si>
  <si>
    <t>Book Value - 1Q2025 Separated Financial Statements (Note 11)</t>
  </si>
  <si>
    <t>Book Value - 1Q2025 Separated Financial Statements (Note 12)</t>
  </si>
  <si>
    <t>Book Value - 1Q2025 Separated Financial Statements (Note 11, 12)</t>
  </si>
  <si>
    <t>Book Value - 1Q2025 Separated Financial Statements (Note 8, 10, 11)</t>
  </si>
  <si>
    <t>Total Debt</t>
  </si>
  <si>
    <t>Cash &amp; Equivalents</t>
  </si>
  <si>
    <t>Book Value - 1Q2025 Separated Financial Statements (Balance Sheet)</t>
  </si>
  <si>
    <t>Short Term Investments (CD)</t>
  </si>
  <si>
    <t>Book Value - 1Q2025 Separated Financial Statements (Note 9)</t>
  </si>
  <si>
    <t>Recurring cash SG&amp;A for FY 2024 at HoldCo level</t>
  </si>
  <si>
    <t>https://www.grupoargos.com/relacion-con-el-inversionista/resultados-e-informes/reportes-financieros/</t>
  </si>
  <si>
    <t>Audited Financial Statements:</t>
  </si>
  <si>
    <r>
      <t xml:space="preserve">Grupo Argos </t>
    </r>
    <r>
      <rPr>
        <i/>
        <sz val="11"/>
        <color theme="0" tint="-0.499984740745262"/>
        <rFont val="Calibri"/>
        <family val="2"/>
        <scheme val="minor"/>
      </rPr>
      <t>(BVC:GRUPOARGOS)</t>
    </r>
  </si>
  <si>
    <r>
      <t xml:space="preserve">Grupo Argos </t>
    </r>
    <r>
      <rPr>
        <i/>
        <sz val="11"/>
        <color theme="0" tint="-0.499984740745262"/>
        <rFont val="Calibri"/>
        <family val="2"/>
        <scheme val="minor"/>
      </rPr>
      <t>(BVC:PFGRUPOARG)</t>
    </r>
  </si>
  <si>
    <t>Grupo Argos'
(SOTP)</t>
  </si>
  <si>
    <t>Total Value for GA Shareholder</t>
  </si>
  <si>
    <r>
      <t xml:space="preserve">Grupo Sura </t>
    </r>
    <r>
      <rPr>
        <i/>
        <sz val="11"/>
        <color theme="0" tint="-0.499984740745262"/>
        <rFont val="Calibri"/>
        <family val="2"/>
        <scheme val="minor"/>
      </rPr>
      <t>(Post Spinoff)</t>
    </r>
  </si>
  <si>
    <r>
      <t xml:space="preserve">Grupo Argos </t>
    </r>
    <r>
      <rPr>
        <i/>
        <sz val="11"/>
        <color theme="6"/>
        <rFont val="Calibri"/>
        <family val="2"/>
        <scheme val="minor"/>
      </rPr>
      <t>(Arbitrage Price)</t>
    </r>
  </si>
  <si>
    <t>Total Arbitrage Value for 
Grupo Argos' Shareholders</t>
  </si>
  <si>
    <r>
      <t xml:space="preserve">Spinoff Ratio
</t>
    </r>
    <r>
      <rPr>
        <i/>
        <sz val="9"/>
        <color theme="1"/>
        <rFont val="Calibri"/>
        <family val="2"/>
        <scheme val="minor"/>
      </rPr>
      <t>(GS x GA share)</t>
    </r>
  </si>
  <si>
    <r>
      <t xml:space="preserve">Px/Share 
</t>
    </r>
    <r>
      <rPr>
        <i/>
        <sz val="9"/>
        <color theme="1"/>
        <rFont val="Calibri"/>
        <family val="2"/>
        <scheme val="minor"/>
      </rPr>
      <t>(COP)</t>
    </r>
  </si>
  <si>
    <r>
      <t xml:space="preserve">Equivalent Px/Share 
</t>
    </r>
    <r>
      <rPr>
        <i/>
        <sz val="9"/>
        <color theme="1"/>
        <rFont val="Calibri"/>
        <family val="2"/>
        <scheme val="minor"/>
      </rPr>
      <t>(COP)</t>
    </r>
  </si>
  <si>
    <t>Grupo Argos' Arbitrage Price</t>
  </si>
  <si>
    <r>
      <t xml:space="preserve">Shares held by Grupo Argos*
</t>
    </r>
    <r>
      <rPr>
        <i/>
        <sz val="9"/>
        <color theme="1"/>
        <rFont val="Calibri"/>
        <family val="2"/>
        <scheme val="minor"/>
      </rPr>
      <t>(mm)</t>
    </r>
  </si>
  <si>
    <r>
      <t xml:space="preserve">Value of Investment 
</t>
    </r>
    <r>
      <rPr>
        <i/>
        <sz val="9"/>
        <color theme="1"/>
        <rFont val="Calibri"/>
        <family val="2"/>
        <scheme val="minor"/>
      </rPr>
      <t>(COP k mm)</t>
    </r>
  </si>
  <si>
    <r>
      <t xml:space="preserve">Market Px/Share of Investment
</t>
    </r>
    <r>
      <rPr>
        <i/>
        <sz val="9"/>
        <color theme="1"/>
        <rFont val="Calibri"/>
        <family val="2"/>
        <scheme val="minor"/>
      </rPr>
      <t>(COP)</t>
    </r>
  </si>
  <si>
    <r>
      <t xml:space="preserve">Book Value of Investments
</t>
    </r>
    <r>
      <rPr>
        <i/>
        <sz val="9"/>
        <color theme="1"/>
        <rFont val="Calibri"/>
        <family val="2"/>
        <scheme val="minor"/>
      </rPr>
      <t>(COP k mm)</t>
    </r>
  </si>
  <si>
    <t>-</t>
  </si>
  <si>
    <r>
      <t xml:space="preserve">Valuation Multiple
</t>
    </r>
    <r>
      <rPr>
        <i/>
        <sz val="9"/>
        <color theme="1"/>
        <rFont val="Calibri"/>
        <family val="2"/>
        <scheme val="minor"/>
      </rPr>
      <t>(X)</t>
    </r>
  </si>
  <si>
    <t>Shareholders of Grupo Argos became direct shareholders in Grupo SURA</t>
  </si>
  <si>
    <r>
      <t xml:space="preserve">Grupo Sura </t>
    </r>
    <r>
      <rPr>
        <i/>
        <sz val="11"/>
        <color theme="0" tint="-0.499984740745262"/>
        <rFont val="Calibri"/>
        <family val="2"/>
        <scheme val="minor"/>
      </rPr>
      <t>(BVC:GRUPOSURA)</t>
    </r>
  </si>
  <si>
    <t>Market Value -  2025-07-28</t>
  </si>
  <si>
    <t>Outstanding shares post spinoff | Market Value -  2025-07-28</t>
  </si>
  <si>
    <t>XXX</t>
  </si>
  <si>
    <t>Arbitrage Price to be selected by investor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</si>
</sst>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x"/>
    <numFmt numFmtId="166" formatCode="#,##0.000"/>
  </numFmts>
  <fonts count="17" x14ac:knownFonts="1">
    <font>
      <sz val="11"/>
      <color theme="1"/>
      <name val="Calibri"/>
      <family val="2"/>
      <scheme val="minor"/>
    </font>
    <font>
      <b/>
      <sz val="11"/>
      <color theme="1"/>
      <name val="Calibri"/>
      <family val="2"/>
      <scheme val="minor"/>
    </font>
    <font>
      <b/>
      <i/>
      <sz val="14"/>
      <color theme="1"/>
      <name val="Calibri"/>
      <family val="2"/>
      <scheme val="minor"/>
    </font>
    <font>
      <sz val="11"/>
      <color rgb="FF0070C0"/>
      <name val="Calibri"/>
      <family val="2"/>
      <scheme val="minor"/>
    </font>
    <font>
      <i/>
      <sz val="11"/>
      <color theme="0" tint="-0.34998626667073579"/>
      <name val="Calibri"/>
      <family val="2"/>
      <scheme val="minor"/>
    </font>
    <font>
      <sz val="11"/>
      <name val="Calibri"/>
      <family val="2"/>
      <scheme val="minor"/>
    </font>
    <font>
      <b/>
      <sz val="11"/>
      <name val="Calibri"/>
      <family val="2"/>
      <scheme val="minor"/>
    </font>
    <font>
      <i/>
      <sz val="9"/>
      <color theme="1"/>
      <name val="Calibri"/>
      <family val="2"/>
      <scheme val="minor"/>
    </font>
    <font>
      <i/>
      <sz val="11"/>
      <color theme="0" tint="-0.499984740745262"/>
      <name val="Calibri"/>
      <family val="2"/>
      <scheme val="minor"/>
    </font>
    <font>
      <i/>
      <u/>
      <sz val="11"/>
      <color theme="0" tint="-0.499984740745262"/>
      <name val="Calibri"/>
      <family val="2"/>
      <scheme val="minor"/>
    </font>
    <font>
      <b/>
      <i/>
      <sz val="24"/>
      <color theme="4" tint="-0.499984740745262"/>
      <name val="Calibri"/>
      <family val="2"/>
      <scheme val="minor"/>
    </font>
    <font>
      <b/>
      <u/>
      <sz val="11"/>
      <color theme="1"/>
      <name val="Calibri"/>
      <family val="2"/>
      <scheme val="minor"/>
    </font>
    <font>
      <sz val="10"/>
      <color theme="0" tint="-0.499984740745262"/>
      <name val="Calibri"/>
      <family val="2"/>
      <scheme val="minor"/>
    </font>
    <font>
      <u/>
      <sz val="11"/>
      <color theme="10"/>
      <name val="Calibri"/>
      <family val="2"/>
      <scheme val="minor"/>
    </font>
    <font>
      <i/>
      <u/>
      <sz val="9"/>
      <color theme="10"/>
      <name val="Calibri"/>
      <family val="2"/>
      <scheme val="minor"/>
    </font>
    <font>
      <i/>
      <sz val="11"/>
      <color theme="6"/>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39997558519241921"/>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34">
    <xf numFmtId="0" fontId="0" fillId="0" borderId="0" xfId="0"/>
    <xf numFmtId="0" fontId="2" fillId="0" borderId="0" xfId="0" applyFont="1"/>
    <xf numFmtId="0" fontId="0" fillId="0" borderId="0" xfId="0" applyAlignment="1">
      <alignment horizontal="left" indent="1"/>
    </xf>
    <xf numFmtId="3" fontId="3" fillId="0" borderId="0" xfId="0" applyNumberFormat="1" applyFont="1"/>
    <xf numFmtId="3" fontId="0" fillId="0" borderId="0" xfId="0" applyNumberFormat="1"/>
    <xf numFmtId="0" fontId="4" fillId="0" borderId="0" xfId="0" applyFont="1" applyAlignment="1">
      <alignment horizontal="left" indent="1"/>
    </xf>
    <xf numFmtId="3" fontId="5" fillId="0" borderId="0" xfId="0" applyNumberFormat="1" applyFont="1"/>
    <xf numFmtId="3" fontId="1" fillId="0" borderId="0" xfId="0" applyNumberFormat="1" applyFont="1"/>
    <xf numFmtId="0" fontId="1" fillId="2" borderId="2" xfId="0" applyFont="1" applyFill="1" applyBorder="1"/>
    <xf numFmtId="3" fontId="1" fillId="2" borderId="2" xfId="0" applyNumberFormat="1" applyFont="1" applyFill="1" applyBorder="1"/>
    <xf numFmtId="0" fontId="0" fillId="2" borderId="2" xfId="0" applyFill="1" applyBorder="1"/>
    <xf numFmtId="3" fontId="6" fillId="2" borderId="2" xfId="0" applyNumberFormat="1" applyFont="1" applyFill="1" applyBorder="1"/>
    <xf numFmtId="17" fontId="4" fillId="0" borderId="0" xfId="0" applyNumberFormat="1" applyFont="1" applyAlignment="1">
      <alignment horizontal="left" indent="1"/>
    </xf>
    <xf numFmtId="164" fontId="3" fillId="0" borderId="0" xfId="0" applyNumberFormat="1" applyFont="1"/>
    <xf numFmtId="165" fontId="3" fillId="0" borderId="0" xfId="0" applyNumberFormat="1" applyFont="1"/>
    <xf numFmtId="9" fontId="8" fillId="0" borderId="0" xfId="0" applyNumberFormat="1" applyFont="1" applyAlignment="1">
      <alignment horizontal="center"/>
    </xf>
    <xf numFmtId="3" fontId="9" fillId="2" borderId="2" xfId="0" applyNumberFormat="1" applyFont="1" applyFill="1" applyBorder="1" applyAlignment="1">
      <alignment horizontal="center"/>
    </xf>
    <xf numFmtId="0" fontId="10" fillId="0" borderId="0" xfId="0" applyFont="1"/>
    <xf numFmtId="3" fontId="3" fillId="3" borderId="0" xfId="0" applyNumberFormat="1" applyFont="1" applyFill="1"/>
    <xf numFmtId="3" fontId="5" fillId="3" borderId="0" xfId="0" applyNumberFormat="1" applyFont="1" applyFill="1"/>
    <xf numFmtId="0" fontId="12" fillId="0" borderId="0" xfId="0" applyFont="1" applyAlignment="1">
      <alignment horizontal="left"/>
    </xf>
    <xf numFmtId="0" fontId="14" fillId="0" borderId="0" xfId="1" applyFont="1" applyAlignment="1">
      <alignment horizontal="left" indent="1"/>
    </xf>
    <xf numFmtId="0" fontId="0" fillId="0" borderId="0" xfId="0" applyAlignment="1">
      <alignment horizontal="left" indent="3"/>
    </xf>
    <xf numFmtId="3" fontId="3" fillId="4" borderId="0" xfId="0" applyNumberFormat="1" applyFont="1" applyFill="1"/>
    <xf numFmtId="0" fontId="1" fillId="5" borderId="1" xfId="0" applyFont="1" applyFill="1" applyBorder="1" applyAlignment="1">
      <alignment horizontal="left" vertical="center" wrapText="1" inden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wrapText="1"/>
    </xf>
    <xf numFmtId="9" fontId="0" fillId="0" borderId="0" xfId="0" applyNumberFormat="1"/>
    <xf numFmtId="4" fontId="3" fillId="0" borderId="0" xfId="0" applyNumberFormat="1" applyFont="1"/>
    <xf numFmtId="3" fontId="16" fillId="4" borderId="0" xfId="0" applyNumberFormat="1" applyFont="1" applyFill="1" applyAlignment="1">
      <alignment horizontal="right"/>
    </xf>
    <xf numFmtId="3" fontId="3" fillId="0" borderId="0" xfId="0" applyNumberFormat="1" applyFont="1" applyAlignment="1">
      <alignment horizontal="right"/>
    </xf>
    <xf numFmtId="3" fontId="16" fillId="0" borderId="0" xfId="0" applyNumberFormat="1" applyFont="1" applyAlignment="1">
      <alignment horizontal="right"/>
    </xf>
    <xf numFmtId="166" fontId="3" fillId="4" borderId="0" xfId="0" applyNumberFormat="1" applyFont="1" applyFill="1"/>
    <xf numFmtId="0" fontId="0" fillId="0" borderId="0" xfId="0"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rupoargos.com/relacion-con-el-inversionista/resultados-e-informes/reporte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2FE8-3B4F-44C6-BB7B-779EB9A62919}">
  <dimension ref="A1:C1"/>
  <sheetViews>
    <sheetView workbookViewId="0"/>
  </sheetViews>
  <sheetFormatPr baseColWidth="10" defaultColWidth="10.86328125" defaultRowHeight="14.25" x14ac:dyDescent="0.45"/>
  <sheetData>
    <row r="1" spans="1:3" x14ac:dyDescent="0.45">
      <c r="A1">
        <v>3</v>
      </c>
      <c r="B1" t="s">
        <v>10</v>
      </c>
      <c r="C1"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0C61-D915-4F38-ACD9-CABE46FA9767}">
  <dimension ref="A1:M26"/>
  <sheetViews>
    <sheetView showGridLines="0" zoomScale="90" zoomScaleNormal="90" workbookViewId="0"/>
  </sheetViews>
  <sheetFormatPr baseColWidth="10" defaultColWidth="0" defaultRowHeight="14.25" zeroHeight="1" x14ac:dyDescent="0.45"/>
  <cols>
    <col min="1" max="1" width="2.73046875" customWidth="1"/>
    <col min="2" max="12" width="10.59765625" customWidth="1"/>
    <col min="13" max="13" width="2.73046875" customWidth="1"/>
    <col min="14" max="16384" width="10.59765625" hidden="1"/>
  </cols>
  <sheetData>
    <row r="1" spans="2:12" x14ac:dyDescent="0.45"/>
    <row r="2" spans="2:12" ht="30.75" x14ac:dyDescent="0.9">
      <c r="B2" s="17" t="s">
        <v>18</v>
      </c>
    </row>
    <row r="3" spans="2:12" x14ac:dyDescent="0.45"/>
    <row r="4" spans="2:12" ht="14.25" customHeight="1" x14ac:dyDescent="0.45">
      <c r="B4" s="33" t="s">
        <v>17</v>
      </c>
      <c r="C4" s="33"/>
      <c r="D4" s="33"/>
      <c r="E4" s="33"/>
      <c r="F4" s="33"/>
      <c r="G4" s="33"/>
      <c r="H4" s="33"/>
      <c r="I4" s="33"/>
      <c r="J4" s="33"/>
      <c r="K4" s="33"/>
      <c r="L4" s="33"/>
    </row>
    <row r="5" spans="2:12" x14ac:dyDescent="0.45">
      <c r="B5" s="33"/>
      <c r="C5" s="33"/>
      <c r="D5" s="33"/>
      <c r="E5" s="33"/>
      <c r="F5" s="33"/>
      <c r="G5" s="33"/>
      <c r="H5" s="33"/>
      <c r="I5" s="33"/>
      <c r="J5" s="33"/>
      <c r="K5" s="33"/>
      <c r="L5" s="33"/>
    </row>
    <row r="6" spans="2:12" x14ac:dyDescent="0.45">
      <c r="B6" s="33"/>
      <c r="C6" s="33"/>
      <c r="D6" s="33"/>
      <c r="E6" s="33"/>
      <c r="F6" s="33"/>
      <c r="G6" s="33"/>
      <c r="H6" s="33"/>
      <c r="I6" s="33"/>
      <c r="J6" s="33"/>
      <c r="K6" s="33"/>
      <c r="L6" s="33"/>
    </row>
    <row r="7" spans="2:12" x14ac:dyDescent="0.45">
      <c r="B7" s="33"/>
      <c r="C7" s="33"/>
      <c r="D7" s="33"/>
      <c r="E7" s="33"/>
      <c r="F7" s="33"/>
      <c r="G7" s="33"/>
      <c r="H7" s="33"/>
      <c r="I7" s="33"/>
      <c r="J7" s="33"/>
      <c r="K7" s="33"/>
      <c r="L7" s="33"/>
    </row>
    <row r="8" spans="2:12" x14ac:dyDescent="0.45">
      <c r="B8" s="33"/>
      <c r="C8" s="33"/>
      <c r="D8" s="33"/>
      <c r="E8" s="33"/>
      <c r="F8" s="33"/>
      <c r="G8" s="33"/>
      <c r="H8" s="33"/>
      <c r="I8" s="33"/>
      <c r="J8" s="33"/>
      <c r="K8" s="33"/>
      <c r="L8" s="33"/>
    </row>
    <row r="9" spans="2:12" x14ac:dyDescent="0.45">
      <c r="B9" s="33"/>
      <c r="C9" s="33"/>
      <c r="D9" s="33"/>
      <c r="E9" s="33"/>
      <c r="F9" s="33"/>
      <c r="G9" s="33"/>
      <c r="H9" s="33"/>
      <c r="I9" s="33"/>
      <c r="J9" s="33"/>
      <c r="K9" s="33"/>
      <c r="L9" s="33"/>
    </row>
    <row r="10" spans="2:12" x14ac:dyDescent="0.45">
      <c r="B10" s="33"/>
      <c r="C10" s="33"/>
      <c r="D10" s="33"/>
      <c r="E10" s="33"/>
      <c r="F10" s="33"/>
      <c r="G10" s="33"/>
      <c r="H10" s="33"/>
      <c r="I10" s="33"/>
      <c r="J10" s="33"/>
      <c r="K10" s="33"/>
      <c r="L10" s="33"/>
    </row>
    <row r="11" spans="2:12" x14ac:dyDescent="0.45">
      <c r="B11" s="33"/>
      <c r="C11" s="33"/>
      <c r="D11" s="33"/>
      <c r="E11" s="33"/>
      <c r="F11" s="33"/>
      <c r="G11" s="33"/>
      <c r="H11" s="33"/>
      <c r="I11" s="33"/>
      <c r="J11" s="33"/>
      <c r="K11" s="33"/>
      <c r="L11" s="33"/>
    </row>
    <row r="12" spans="2:12" x14ac:dyDescent="0.45">
      <c r="B12" s="33"/>
      <c r="C12" s="33"/>
      <c r="D12" s="33"/>
      <c r="E12" s="33"/>
      <c r="F12" s="33"/>
      <c r="G12" s="33"/>
      <c r="H12" s="33"/>
      <c r="I12" s="33"/>
      <c r="J12" s="33"/>
      <c r="K12" s="33"/>
      <c r="L12" s="33"/>
    </row>
    <row r="13" spans="2:12" x14ac:dyDescent="0.45">
      <c r="B13" s="33"/>
      <c r="C13" s="33"/>
      <c r="D13" s="33"/>
      <c r="E13" s="33"/>
      <c r="F13" s="33"/>
      <c r="G13" s="33"/>
      <c r="H13" s="33"/>
      <c r="I13" s="33"/>
      <c r="J13" s="33"/>
      <c r="K13" s="33"/>
      <c r="L13" s="33"/>
    </row>
    <row r="14" spans="2:12" x14ac:dyDescent="0.45">
      <c r="B14" s="33"/>
      <c r="C14" s="33"/>
      <c r="D14" s="33"/>
      <c r="E14" s="33"/>
      <c r="F14" s="33"/>
      <c r="G14" s="33"/>
      <c r="H14" s="33"/>
      <c r="I14" s="33"/>
      <c r="J14" s="33"/>
      <c r="K14" s="33"/>
      <c r="L14" s="33"/>
    </row>
    <row r="15" spans="2:12" x14ac:dyDescent="0.45">
      <c r="B15" s="33"/>
      <c r="C15" s="33"/>
      <c r="D15" s="33"/>
      <c r="E15" s="33"/>
      <c r="F15" s="33"/>
      <c r="G15" s="33"/>
      <c r="H15" s="33"/>
      <c r="I15" s="33"/>
      <c r="J15" s="33"/>
      <c r="K15" s="33"/>
      <c r="L15" s="33"/>
    </row>
    <row r="16" spans="2:12" x14ac:dyDescent="0.45">
      <c r="B16" s="33"/>
      <c r="C16" s="33"/>
      <c r="D16" s="33"/>
      <c r="E16" s="33"/>
      <c r="F16" s="33"/>
      <c r="G16" s="33"/>
      <c r="H16" s="33"/>
      <c r="I16" s="33"/>
      <c r="J16" s="33"/>
      <c r="K16" s="33"/>
      <c r="L16" s="33"/>
    </row>
    <row r="17" spans="2:12" x14ac:dyDescent="0.45">
      <c r="B17" s="33"/>
      <c r="C17" s="33"/>
      <c r="D17" s="33"/>
      <c r="E17" s="33"/>
      <c r="F17" s="33"/>
      <c r="G17" s="33"/>
      <c r="H17" s="33"/>
      <c r="I17" s="33"/>
      <c r="J17" s="33"/>
      <c r="K17" s="33"/>
      <c r="L17" s="33"/>
    </row>
    <row r="18" spans="2:12" x14ac:dyDescent="0.45">
      <c r="B18" s="33"/>
      <c r="C18" s="33"/>
      <c r="D18" s="33"/>
      <c r="E18" s="33"/>
      <c r="F18" s="33"/>
      <c r="G18" s="33"/>
      <c r="H18" s="33"/>
      <c r="I18" s="33"/>
      <c r="J18" s="33"/>
      <c r="K18" s="33"/>
      <c r="L18" s="33"/>
    </row>
    <row r="19" spans="2:12" x14ac:dyDescent="0.45">
      <c r="B19" s="33"/>
      <c r="C19" s="33"/>
      <c r="D19" s="33"/>
      <c r="E19" s="33"/>
      <c r="F19" s="33"/>
      <c r="G19" s="33"/>
      <c r="H19" s="33"/>
      <c r="I19" s="33"/>
      <c r="J19" s="33"/>
      <c r="K19" s="33"/>
      <c r="L19" s="33"/>
    </row>
    <row r="20" spans="2:12" x14ac:dyDescent="0.45">
      <c r="B20" s="33"/>
      <c r="C20" s="33"/>
      <c r="D20" s="33"/>
      <c r="E20" s="33"/>
      <c r="F20" s="33"/>
      <c r="G20" s="33"/>
      <c r="H20" s="33"/>
      <c r="I20" s="33"/>
      <c r="J20" s="33"/>
      <c r="K20" s="33"/>
      <c r="L20" s="33"/>
    </row>
    <row r="21" spans="2:12" x14ac:dyDescent="0.45">
      <c r="B21" s="33"/>
      <c r="C21" s="33"/>
      <c r="D21" s="33"/>
      <c r="E21" s="33"/>
      <c r="F21" s="33"/>
      <c r="G21" s="33"/>
      <c r="H21" s="33"/>
      <c r="I21" s="33"/>
      <c r="J21" s="33"/>
      <c r="K21" s="33"/>
      <c r="L21" s="33"/>
    </row>
    <row r="22" spans="2:12" x14ac:dyDescent="0.45">
      <c r="B22" s="33"/>
      <c r="C22" s="33"/>
      <c r="D22" s="33"/>
      <c r="E22" s="33"/>
      <c r="F22" s="33"/>
      <c r="G22" s="33"/>
      <c r="H22" s="33"/>
      <c r="I22" s="33"/>
      <c r="J22" s="33"/>
      <c r="K22" s="33"/>
      <c r="L22" s="33"/>
    </row>
    <row r="23" spans="2:12" x14ac:dyDescent="0.45">
      <c r="B23" s="33"/>
      <c r="C23" s="33"/>
      <c r="D23" s="33"/>
      <c r="E23" s="33"/>
      <c r="F23" s="33"/>
      <c r="G23" s="33"/>
      <c r="H23" s="33"/>
      <c r="I23" s="33"/>
      <c r="J23" s="33"/>
      <c r="K23" s="33"/>
      <c r="L23" s="33"/>
    </row>
    <row r="24" spans="2:12" x14ac:dyDescent="0.45">
      <c r="B24" s="33"/>
      <c r="C24" s="33"/>
      <c r="D24" s="33"/>
      <c r="E24" s="33"/>
      <c r="F24" s="33"/>
      <c r="G24" s="33"/>
      <c r="H24" s="33"/>
      <c r="I24" s="33"/>
      <c r="J24" s="33"/>
      <c r="K24" s="33"/>
      <c r="L24" s="33"/>
    </row>
    <row r="25" spans="2:12" x14ac:dyDescent="0.45">
      <c r="B25" s="33"/>
      <c r="C25" s="33"/>
      <c r="D25" s="33"/>
      <c r="E25" s="33"/>
      <c r="F25" s="33"/>
      <c r="G25" s="33"/>
      <c r="H25" s="33"/>
      <c r="I25" s="33"/>
      <c r="J25" s="33"/>
      <c r="K25" s="33"/>
      <c r="L25" s="33"/>
    </row>
    <row r="26" spans="2:12" x14ac:dyDescent="0.45"/>
  </sheetData>
  <mergeCells count="1">
    <mergeCell ref="B4:L25"/>
  </mergeCells>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36CC5-EBD2-40A0-90E0-763A9C03D013}">
  <dimension ref="A1:M26"/>
  <sheetViews>
    <sheetView showGridLines="0" topLeftCell="A8" zoomScale="90" zoomScaleNormal="90" workbookViewId="0">
      <selection activeCell="B26" sqref="B26"/>
    </sheetView>
  </sheetViews>
  <sheetFormatPr baseColWidth="10" defaultColWidth="0" defaultRowHeight="14.25" customHeight="1" zeroHeight="1" x14ac:dyDescent="0.45"/>
  <cols>
    <col min="1" max="1" width="2.73046875" customWidth="1"/>
    <col min="2" max="12" width="10.59765625" customWidth="1"/>
    <col min="13" max="13" width="2.73046875" customWidth="1"/>
    <col min="14" max="16384" width="10.59765625" hidden="1"/>
  </cols>
  <sheetData>
    <row r="1" spans="2:12" x14ac:dyDescent="0.45"/>
    <row r="2" spans="2:12" ht="30.75" x14ac:dyDescent="0.9">
      <c r="B2" s="17" t="s">
        <v>19</v>
      </c>
    </row>
    <row r="3" spans="2:12" x14ac:dyDescent="0.45"/>
    <row r="4" spans="2:12" ht="14.25" customHeight="1" x14ac:dyDescent="0.45">
      <c r="B4" s="33" t="s">
        <v>20</v>
      </c>
      <c r="C4" s="33"/>
      <c r="D4" s="33"/>
      <c r="E4" s="33"/>
      <c r="F4" s="33"/>
      <c r="G4" s="33"/>
      <c r="H4" s="33"/>
      <c r="I4" s="33"/>
      <c r="J4" s="33"/>
      <c r="K4" s="33"/>
      <c r="L4" s="33"/>
    </row>
    <row r="5" spans="2:12" x14ac:dyDescent="0.45">
      <c r="B5" s="33"/>
      <c r="C5" s="33"/>
      <c r="D5" s="33"/>
      <c r="E5" s="33"/>
      <c r="F5" s="33"/>
      <c r="G5" s="33"/>
      <c r="H5" s="33"/>
      <c r="I5" s="33"/>
      <c r="J5" s="33"/>
      <c r="K5" s="33"/>
      <c r="L5" s="33"/>
    </row>
    <row r="6" spans="2:12" x14ac:dyDescent="0.45">
      <c r="B6" s="33"/>
      <c r="C6" s="33"/>
      <c r="D6" s="33"/>
      <c r="E6" s="33"/>
      <c r="F6" s="33"/>
      <c r="G6" s="33"/>
      <c r="H6" s="33"/>
      <c r="I6" s="33"/>
      <c r="J6" s="33"/>
      <c r="K6" s="33"/>
      <c r="L6" s="33"/>
    </row>
    <row r="7" spans="2:12" x14ac:dyDescent="0.45">
      <c r="B7" s="33"/>
      <c r="C7" s="33"/>
      <c r="D7" s="33"/>
      <c r="E7" s="33"/>
      <c r="F7" s="33"/>
      <c r="G7" s="33"/>
      <c r="H7" s="33"/>
      <c r="I7" s="33"/>
      <c r="J7" s="33"/>
      <c r="K7" s="33"/>
      <c r="L7" s="33"/>
    </row>
    <row r="8" spans="2:12" x14ac:dyDescent="0.45">
      <c r="B8" s="33"/>
      <c r="C8" s="33"/>
      <c r="D8" s="33"/>
      <c r="E8" s="33"/>
      <c r="F8" s="33"/>
      <c r="G8" s="33"/>
      <c r="H8" s="33"/>
      <c r="I8" s="33"/>
      <c r="J8" s="33"/>
      <c r="K8" s="33"/>
      <c r="L8" s="33"/>
    </row>
    <row r="9" spans="2:12" x14ac:dyDescent="0.45">
      <c r="B9" s="33"/>
      <c r="C9" s="33"/>
      <c r="D9" s="33"/>
      <c r="E9" s="33"/>
      <c r="F9" s="33"/>
      <c r="G9" s="33"/>
      <c r="H9" s="33"/>
      <c r="I9" s="33"/>
      <c r="J9" s="33"/>
      <c r="K9" s="33"/>
      <c r="L9" s="33"/>
    </row>
    <row r="10" spans="2:12" x14ac:dyDescent="0.45">
      <c r="B10" s="33"/>
      <c r="C10" s="33"/>
      <c r="D10" s="33"/>
      <c r="E10" s="33"/>
      <c r="F10" s="33"/>
      <c r="G10" s="33"/>
      <c r="H10" s="33"/>
      <c r="I10" s="33"/>
      <c r="J10" s="33"/>
      <c r="K10" s="33"/>
      <c r="L10" s="33"/>
    </row>
    <row r="11" spans="2:12" x14ac:dyDescent="0.45">
      <c r="B11" s="33"/>
      <c r="C11" s="33"/>
      <c r="D11" s="33"/>
      <c r="E11" s="33"/>
      <c r="F11" s="33"/>
      <c r="G11" s="33"/>
      <c r="H11" s="33"/>
      <c r="I11" s="33"/>
      <c r="J11" s="33"/>
      <c r="K11" s="33"/>
      <c r="L11" s="33"/>
    </row>
    <row r="12" spans="2:12" x14ac:dyDescent="0.45">
      <c r="B12" s="33"/>
      <c r="C12" s="33"/>
      <c r="D12" s="33"/>
      <c r="E12" s="33"/>
      <c r="F12" s="33"/>
      <c r="G12" s="33"/>
      <c r="H12" s="33"/>
      <c r="I12" s="33"/>
      <c r="J12" s="33"/>
      <c r="K12" s="33"/>
      <c r="L12" s="33"/>
    </row>
    <row r="13" spans="2:12" x14ac:dyDescent="0.45">
      <c r="B13" s="33"/>
      <c r="C13" s="33"/>
      <c r="D13" s="33"/>
      <c r="E13" s="33"/>
      <c r="F13" s="33"/>
      <c r="G13" s="33"/>
      <c r="H13" s="33"/>
      <c r="I13" s="33"/>
      <c r="J13" s="33"/>
      <c r="K13" s="33"/>
      <c r="L13" s="33"/>
    </row>
    <row r="14" spans="2:12" x14ac:dyDescent="0.45">
      <c r="B14" s="33"/>
      <c r="C14" s="33"/>
      <c r="D14" s="33"/>
      <c r="E14" s="33"/>
      <c r="F14" s="33"/>
      <c r="G14" s="33"/>
      <c r="H14" s="33"/>
      <c r="I14" s="33"/>
      <c r="J14" s="33"/>
      <c r="K14" s="33"/>
      <c r="L14" s="33"/>
    </row>
    <row r="15" spans="2:12" x14ac:dyDescent="0.45">
      <c r="B15" s="33"/>
      <c r="C15" s="33"/>
      <c r="D15" s="33"/>
      <c r="E15" s="33"/>
      <c r="F15" s="33"/>
      <c r="G15" s="33"/>
      <c r="H15" s="33"/>
      <c r="I15" s="33"/>
      <c r="J15" s="33"/>
      <c r="K15" s="33"/>
      <c r="L15" s="33"/>
    </row>
    <row r="16" spans="2:12" x14ac:dyDescent="0.45">
      <c r="B16" s="33"/>
      <c r="C16" s="33"/>
      <c r="D16" s="33"/>
      <c r="E16" s="33"/>
      <c r="F16" s="33"/>
      <c r="G16" s="33"/>
      <c r="H16" s="33"/>
      <c r="I16" s="33"/>
      <c r="J16" s="33"/>
      <c r="K16" s="33"/>
      <c r="L16" s="33"/>
    </row>
    <row r="17" spans="2:12" x14ac:dyDescent="0.45">
      <c r="B17" s="33"/>
      <c r="C17" s="33"/>
      <c r="D17" s="33"/>
      <c r="E17" s="33"/>
      <c r="F17" s="33"/>
      <c r="G17" s="33"/>
      <c r="H17" s="33"/>
      <c r="I17" s="33"/>
      <c r="J17" s="33"/>
      <c r="K17" s="33"/>
      <c r="L17" s="33"/>
    </row>
    <row r="18" spans="2:12" x14ac:dyDescent="0.45">
      <c r="B18" s="33"/>
      <c r="C18" s="33"/>
      <c r="D18" s="33"/>
      <c r="E18" s="33"/>
      <c r="F18" s="33"/>
      <c r="G18" s="33"/>
      <c r="H18" s="33"/>
      <c r="I18" s="33"/>
      <c r="J18" s="33"/>
      <c r="K18" s="33"/>
      <c r="L18" s="33"/>
    </row>
    <row r="19" spans="2:12" x14ac:dyDescent="0.45">
      <c r="B19" s="33"/>
      <c r="C19" s="33"/>
      <c r="D19" s="33"/>
      <c r="E19" s="33"/>
      <c r="F19" s="33"/>
      <c r="G19" s="33"/>
      <c r="H19" s="33"/>
      <c r="I19" s="33"/>
      <c r="J19" s="33"/>
      <c r="K19" s="33"/>
      <c r="L19" s="33"/>
    </row>
    <row r="20" spans="2:12" x14ac:dyDescent="0.45">
      <c r="B20" s="33"/>
      <c r="C20" s="33"/>
      <c r="D20" s="33"/>
      <c r="E20" s="33"/>
      <c r="F20" s="33"/>
      <c r="G20" s="33"/>
      <c r="H20" s="33"/>
      <c r="I20" s="33"/>
      <c r="J20" s="33"/>
      <c r="K20" s="33"/>
      <c r="L20" s="33"/>
    </row>
    <row r="21" spans="2:12" x14ac:dyDescent="0.45">
      <c r="B21" s="33"/>
      <c r="C21" s="33"/>
      <c r="D21" s="33"/>
      <c r="E21" s="33"/>
      <c r="F21" s="33"/>
      <c r="G21" s="33"/>
      <c r="H21" s="33"/>
      <c r="I21" s="33"/>
      <c r="J21" s="33"/>
      <c r="K21" s="33"/>
      <c r="L21" s="33"/>
    </row>
    <row r="22" spans="2:12" x14ac:dyDescent="0.45">
      <c r="B22" s="33"/>
      <c r="C22" s="33"/>
      <c r="D22" s="33"/>
      <c r="E22" s="33"/>
      <c r="F22" s="33"/>
      <c r="G22" s="33"/>
      <c r="H22" s="33"/>
      <c r="I22" s="33"/>
      <c r="J22" s="33"/>
      <c r="K22" s="33"/>
      <c r="L22" s="33"/>
    </row>
    <row r="23" spans="2:12" x14ac:dyDescent="0.45">
      <c r="B23" s="33"/>
      <c r="C23" s="33"/>
      <c r="D23" s="33"/>
      <c r="E23" s="33"/>
      <c r="F23" s="33"/>
      <c r="G23" s="33"/>
      <c r="H23" s="33"/>
      <c r="I23" s="33"/>
      <c r="J23" s="33"/>
      <c r="K23" s="33"/>
      <c r="L23" s="33"/>
    </row>
    <row r="24" spans="2:12" x14ac:dyDescent="0.45">
      <c r="B24" s="33"/>
      <c r="C24" s="33"/>
      <c r="D24" s="33"/>
      <c r="E24" s="33"/>
      <c r="F24" s="33"/>
      <c r="G24" s="33"/>
      <c r="H24" s="33"/>
      <c r="I24" s="33"/>
      <c r="J24" s="33"/>
      <c r="K24" s="33"/>
      <c r="L24" s="33"/>
    </row>
    <row r="25" spans="2:12" x14ac:dyDescent="0.45">
      <c r="B25" s="33"/>
      <c r="C25" s="33"/>
      <c r="D25" s="33"/>
      <c r="E25" s="33"/>
      <c r="F25" s="33"/>
      <c r="G25" s="33"/>
      <c r="H25" s="33"/>
      <c r="I25" s="33"/>
      <c r="J25" s="33"/>
      <c r="K25" s="33"/>
      <c r="L25" s="33"/>
    </row>
    <row r="26" spans="2:12" x14ac:dyDescent="0.45"/>
  </sheetData>
  <mergeCells count="1">
    <mergeCell ref="B4:L25"/>
  </mergeCells>
  <pageMargins left="0.7" right="0.7" top="0.75" bottom="0.75" header="0.3" footer="0.3"/>
  <pageSetup paperSize="9"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01D3-2D4A-4C16-83BF-B69AA0177946}">
  <sheetPr>
    <tabColor rgb="FF002060"/>
  </sheetPr>
  <dimension ref="A1:K30"/>
  <sheetViews>
    <sheetView showGridLines="0" tabSelected="1" zoomScale="80" zoomScaleNormal="80" workbookViewId="0">
      <selection activeCell="H26" sqref="H26"/>
    </sheetView>
  </sheetViews>
  <sheetFormatPr baseColWidth="10" defaultColWidth="0" defaultRowHeight="14.25" customHeight="1" zeroHeight="1" x14ac:dyDescent="0.45"/>
  <cols>
    <col min="1" max="1" width="3.1328125" bestFit="1" customWidth="1"/>
    <col min="2" max="2" width="30.86328125" customWidth="1"/>
    <col min="3" max="3" width="13.19921875" customWidth="1"/>
    <col min="4" max="4" width="14.3984375" customWidth="1"/>
    <col min="5" max="5" width="12.59765625" customWidth="1"/>
    <col min="6" max="6" width="8.53125" bestFit="1" customWidth="1"/>
    <col min="7" max="7" width="10.86328125" customWidth="1"/>
    <col min="8" max="8" width="14.3984375" customWidth="1"/>
    <col min="9" max="9" width="6.73046875" customWidth="1"/>
    <col min="10" max="10" width="63.3984375" bestFit="1" customWidth="1"/>
    <col min="11" max="11" width="3.1328125" bestFit="1" customWidth="1"/>
    <col min="12" max="16384" width="10.59765625" hidden="1"/>
  </cols>
  <sheetData>
    <row r="1" spans="1:11" x14ac:dyDescent="0.45"/>
    <row r="2" spans="1:11" ht="18" x14ac:dyDescent="0.55000000000000004">
      <c r="A2" s="1" t="s">
        <v>0</v>
      </c>
      <c r="B2" s="1" t="s">
        <v>1</v>
      </c>
      <c r="K2" s="1"/>
    </row>
    <row r="3" spans="1:11" x14ac:dyDescent="0.45"/>
    <row r="4" spans="1:11" ht="54.4" x14ac:dyDescent="0.45">
      <c r="B4" s="24" t="s">
        <v>35</v>
      </c>
      <c r="C4" s="25" t="s">
        <v>44</v>
      </c>
      <c r="D4" s="25" t="s">
        <v>46</v>
      </c>
      <c r="E4" s="25" t="s">
        <v>47</v>
      </c>
      <c r="F4" s="25" t="s">
        <v>49</v>
      </c>
      <c r="G4" s="25" t="s">
        <v>45</v>
      </c>
      <c r="H4" s="25" t="s">
        <v>16</v>
      </c>
      <c r="I4" s="26"/>
      <c r="J4" s="25" t="s">
        <v>15</v>
      </c>
    </row>
    <row r="5" spans="1:11" x14ac:dyDescent="0.45">
      <c r="B5" s="2" t="s">
        <v>13</v>
      </c>
      <c r="C5" s="13">
        <v>705.93053399999997</v>
      </c>
      <c r="D5" s="3">
        <v>10460</v>
      </c>
      <c r="E5" s="30" t="s">
        <v>48</v>
      </c>
      <c r="F5" s="30" t="s">
        <v>48</v>
      </c>
      <c r="G5" s="4">
        <f>+C5*D5/1000</f>
        <v>7384.0333856400002</v>
      </c>
      <c r="H5" s="6">
        <f>+G5/$C$19*1000</f>
        <v>10645.432809616786</v>
      </c>
      <c r="I5" s="4"/>
      <c r="J5" s="5" t="s">
        <v>52</v>
      </c>
    </row>
    <row r="6" spans="1:11" x14ac:dyDescent="0.45">
      <c r="B6" s="2" t="s">
        <v>14</v>
      </c>
      <c r="C6" s="13">
        <v>566.36030700000003</v>
      </c>
      <c r="D6" s="3">
        <v>4780</v>
      </c>
      <c r="E6" s="30" t="s">
        <v>48</v>
      </c>
      <c r="F6" s="30" t="s">
        <v>48</v>
      </c>
      <c r="G6" s="4">
        <f t="shared" ref="G6" si="0">+C6*D6/1000</f>
        <v>2707.2022674600003</v>
      </c>
      <c r="H6" s="6">
        <f t="shared" ref="H6:H19" si="1">+G6/$C$19*1000</f>
        <v>3902.9265355616708</v>
      </c>
      <c r="I6" s="4"/>
      <c r="J6" s="5" t="s">
        <v>52</v>
      </c>
    </row>
    <row r="7" spans="1:11" x14ac:dyDescent="0.45">
      <c r="B7" s="2" t="s">
        <v>51</v>
      </c>
      <c r="C7" s="30" t="s">
        <v>48</v>
      </c>
      <c r="D7" s="30" t="s">
        <v>48</v>
      </c>
      <c r="E7" s="30" t="s">
        <v>48</v>
      </c>
      <c r="F7" s="30" t="s">
        <v>48</v>
      </c>
      <c r="G7" s="30" t="s">
        <v>48</v>
      </c>
      <c r="H7" s="30" t="s">
        <v>48</v>
      </c>
      <c r="I7" s="4"/>
      <c r="J7" s="5" t="s">
        <v>50</v>
      </c>
    </row>
    <row r="8" spans="1:11" x14ac:dyDescent="0.45">
      <c r="B8" s="8" t="s">
        <v>2</v>
      </c>
      <c r="C8" s="10"/>
      <c r="D8" s="10"/>
      <c r="E8" s="10"/>
      <c r="F8" s="10"/>
      <c r="G8" s="9">
        <f>+SUM(G5:G7)</f>
        <v>10091.2356531</v>
      </c>
      <c r="H8" s="9">
        <f t="shared" si="1"/>
        <v>14548.359345178456</v>
      </c>
      <c r="I8" s="9"/>
      <c r="J8" s="9"/>
    </row>
    <row r="9" spans="1:11" x14ac:dyDescent="0.45">
      <c r="B9" s="2" t="s">
        <v>5</v>
      </c>
      <c r="C9" s="30" t="s">
        <v>48</v>
      </c>
      <c r="D9" s="30" t="s">
        <v>48</v>
      </c>
      <c r="E9" s="18">
        <v>1689.9350999999999</v>
      </c>
      <c r="F9" s="14">
        <v>1</v>
      </c>
      <c r="G9" s="19">
        <f>+E9*F9</f>
        <v>1689.9350999999999</v>
      </c>
      <c r="H9" s="6">
        <f t="shared" si="1"/>
        <v>2436.3501111261235</v>
      </c>
      <c r="I9" s="3"/>
      <c r="J9" s="5" t="s">
        <v>22</v>
      </c>
    </row>
    <row r="10" spans="1:11" x14ac:dyDescent="0.45">
      <c r="B10" s="2" t="s">
        <v>6</v>
      </c>
      <c r="C10" s="30" t="s">
        <v>48</v>
      </c>
      <c r="D10" s="30" t="s">
        <v>48</v>
      </c>
      <c r="E10" s="3">
        <v>2125.6007529999997</v>
      </c>
      <c r="F10" s="14">
        <v>1</v>
      </c>
      <c r="G10" s="19">
        <f t="shared" ref="G10:G12" si="2">+E10*F10</f>
        <v>2125.6007529999997</v>
      </c>
      <c r="H10" s="6">
        <f t="shared" si="1"/>
        <v>3064.4417236977451</v>
      </c>
      <c r="I10" s="3"/>
      <c r="J10" s="5" t="s">
        <v>24</v>
      </c>
    </row>
    <row r="11" spans="1:11" x14ac:dyDescent="0.45">
      <c r="B11" s="2" t="s">
        <v>7</v>
      </c>
      <c r="C11" s="30" t="s">
        <v>48</v>
      </c>
      <c r="D11" s="30" t="s">
        <v>48</v>
      </c>
      <c r="E11" s="18">
        <v>914.99161800000002</v>
      </c>
      <c r="F11" s="14">
        <v>1</v>
      </c>
      <c r="G11" s="19">
        <f t="shared" si="2"/>
        <v>914.99161800000002</v>
      </c>
      <c r="H11" s="6">
        <f t="shared" si="1"/>
        <v>1319.1275393911706</v>
      </c>
      <c r="I11" s="3"/>
      <c r="J11" s="5" t="s">
        <v>21</v>
      </c>
    </row>
    <row r="12" spans="1:11" x14ac:dyDescent="0.45">
      <c r="B12" s="2" t="s">
        <v>12</v>
      </c>
      <c r="C12" s="30" t="s">
        <v>48</v>
      </c>
      <c r="D12" s="30" t="s">
        <v>48</v>
      </c>
      <c r="E12" s="18">
        <v>164.50760000000002</v>
      </c>
      <c r="F12" s="14">
        <v>1</v>
      </c>
      <c r="G12" s="19">
        <f t="shared" si="2"/>
        <v>164.50760000000002</v>
      </c>
      <c r="H12" s="6">
        <f t="shared" si="1"/>
        <v>237.16775250191085</v>
      </c>
      <c r="I12" s="3"/>
      <c r="J12" s="5" t="s">
        <v>23</v>
      </c>
    </row>
    <row r="13" spans="1:11" x14ac:dyDescent="0.45">
      <c r="B13" s="8" t="s">
        <v>3</v>
      </c>
      <c r="C13" s="10"/>
      <c r="D13" s="10"/>
      <c r="E13" s="10"/>
      <c r="F13" s="10"/>
      <c r="G13" s="9">
        <f>+SUM(G9:G12)</f>
        <v>4895.0350709999993</v>
      </c>
      <c r="H13" s="11">
        <f t="shared" si="1"/>
        <v>7057.0871267169496</v>
      </c>
      <c r="I13" s="9"/>
      <c r="J13" s="9"/>
    </row>
    <row r="14" spans="1:11" x14ac:dyDescent="0.45">
      <c r="B14" s="2" t="s">
        <v>4</v>
      </c>
      <c r="C14" s="30" t="s">
        <v>48</v>
      </c>
      <c r="D14" s="30" t="s">
        <v>48</v>
      </c>
      <c r="E14" s="30" t="s">
        <v>48</v>
      </c>
      <c r="F14" s="30" t="s">
        <v>48</v>
      </c>
      <c r="G14" s="19">
        <f>+G15+G16+G17</f>
        <v>-1504.0625170000001</v>
      </c>
      <c r="H14" s="6">
        <f t="shared" si="1"/>
        <v>-2168.3808333430006</v>
      </c>
      <c r="I14" s="4"/>
      <c r="J14" s="5" t="s">
        <v>4</v>
      </c>
    </row>
    <row r="15" spans="1:11" x14ac:dyDescent="0.45">
      <c r="B15" s="22" t="s">
        <v>25</v>
      </c>
      <c r="C15" s="30" t="s">
        <v>48</v>
      </c>
      <c r="D15" s="30" t="s">
        <v>48</v>
      </c>
      <c r="E15" s="30" t="s">
        <v>48</v>
      </c>
      <c r="F15" s="30" t="s">
        <v>48</v>
      </c>
      <c r="G15" s="18">
        <v>-1846.1780920000001</v>
      </c>
      <c r="H15" s="6">
        <f t="shared" si="1"/>
        <v>-2661.6029216759953</v>
      </c>
      <c r="I15" s="4"/>
      <c r="J15" s="5" t="s">
        <v>27</v>
      </c>
    </row>
    <row r="16" spans="1:11" x14ac:dyDescent="0.45">
      <c r="B16" s="22" t="s">
        <v>26</v>
      </c>
      <c r="C16" s="30" t="s">
        <v>48</v>
      </c>
      <c r="D16" s="30" t="s">
        <v>48</v>
      </c>
      <c r="E16" s="30" t="s">
        <v>48</v>
      </c>
      <c r="F16" s="30" t="s">
        <v>48</v>
      </c>
      <c r="G16" s="18">
        <v>1.241773</v>
      </c>
      <c r="H16" s="6">
        <f t="shared" si="1"/>
        <v>1.7902425877440029</v>
      </c>
      <c r="I16" s="4"/>
      <c r="J16" s="5" t="s">
        <v>27</v>
      </c>
    </row>
    <row r="17" spans="2:10" x14ac:dyDescent="0.45">
      <c r="B17" s="22" t="s">
        <v>28</v>
      </c>
      <c r="C17" s="30" t="s">
        <v>48</v>
      </c>
      <c r="D17" s="30" t="s">
        <v>48</v>
      </c>
      <c r="E17" s="30" t="s">
        <v>48</v>
      </c>
      <c r="F17" s="30" t="s">
        <v>48</v>
      </c>
      <c r="G17" s="18">
        <v>340.87380200000001</v>
      </c>
      <c r="H17" s="6">
        <f t="shared" si="1"/>
        <v>491.43184574525037</v>
      </c>
      <c r="I17" s="4"/>
      <c r="J17" s="5" t="s">
        <v>29</v>
      </c>
    </row>
    <row r="18" spans="2:10" x14ac:dyDescent="0.45">
      <c r="B18" s="2" t="s">
        <v>8</v>
      </c>
      <c r="C18" s="30" t="s">
        <v>48</v>
      </c>
      <c r="D18" s="30" t="s">
        <v>48</v>
      </c>
      <c r="E18" s="18">
        <v>-83.710899999999995</v>
      </c>
      <c r="F18" s="14">
        <v>10</v>
      </c>
      <c r="G18" s="19">
        <f>+E18*F18</f>
        <v>-837.10899999999992</v>
      </c>
      <c r="H18" s="4">
        <f t="shared" si="1"/>
        <v>-1206.8455203839947</v>
      </c>
      <c r="I18" s="6"/>
      <c r="J18" s="12" t="s">
        <v>30</v>
      </c>
    </row>
    <row r="19" spans="2:10" x14ac:dyDescent="0.45">
      <c r="B19" s="8" t="s">
        <v>9</v>
      </c>
      <c r="C19" s="9">
        <f>+C20+C21</f>
        <v>693.63392900000008</v>
      </c>
      <c r="D19" s="8"/>
      <c r="E19" s="8"/>
      <c r="F19" s="8"/>
      <c r="G19" s="9">
        <f>+G8+G13+G14+G18</f>
        <v>12645.099207099998</v>
      </c>
      <c r="H19" s="9">
        <f t="shared" si="1"/>
        <v>18230.220118168407</v>
      </c>
      <c r="I19" s="16"/>
      <c r="J19" s="8"/>
    </row>
    <row r="20" spans="2:10" x14ac:dyDescent="0.45">
      <c r="B20" s="2" t="s">
        <v>33</v>
      </c>
      <c r="C20" s="23">
        <v>403.00228600000003</v>
      </c>
      <c r="G20" s="19">
        <f>+H20*C20/1000</f>
        <v>6955.81945636</v>
      </c>
      <c r="H20" s="30">
        <v>17260</v>
      </c>
      <c r="I20" s="15">
        <f>+H20/$H$19</f>
        <v>0.94677957194814799</v>
      </c>
      <c r="J20" s="5" t="s">
        <v>53</v>
      </c>
    </row>
    <row r="21" spans="2:10" x14ac:dyDescent="0.45">
      <c r="B21" s="2" t="s">
        <v>34</v>
      </c>
      <c r="C21" s="23">
        <v>290.631643</v>
      </c>
      <c r="G21" s="19">
        <f>+H21*C21/1000</f>
        <v>3487.5797160000002</v>
      </c>
      <c r="H21" s="30">
        <v>12000</v>
      </c>
      <c r="I21" s="15">
        <f>+H21/$H$19</f>
        <v>0.65824767458735667</v>
      </c>
      <c r="J21" s="5" t="s">
        <v>53</v>
      </c>
    </row>
    <row r="22" spans="2:10" x14ac:dyDescent="0.45">
      <c r="C22" s="4"/>
      <c r="D22" s="4"/>
      <c r="E22" s="4"/>
      <c r="F22" s="4"/>
      <c r="G22" s="7"/>
      <c r="H22" s="7"/>
      <c r="I22" s="7"/>
    </row>
    <row r="23" spans="2:10" x14ac:dyDescent="0.45">
      <c r="C23" s="4"/>
      <c r="D23" s="4"/>
      <c r="E23" s="4"/>
      <c r="F23" s="4"/>
      <c r="G23" s="7"/>
      <c r="H23" s="7"/>
      <c r="I23" s="7"/>
    </row>
    <row r="24" spans="2:10" ht="40.15" x14ac:dyDescent="0.45">
      <c r="B24" s="24" t="s">
        <v>39</v>
      </c>
      <c r="C24" s="25" t="s">
        <v>40</v>
      </c>
      <c r="D24" s="25" t="s">
        <v>41</v>
      </c>
      <c r="E24" s="25"/>
      <c r="F24" s="25"/>
      <c r="G24" s="25"/>
      <c r="H24" s="25" t="s">
        <v>42</v>
      </c>
      <c r="I24" s="26"/>
      <c r="J24" s="25"/>
    </row>
    <row r="25" spans="2:10" x14ac:dyDescent="0.45">
      <c r="B25" s="2" t="s">
        <v>38</v>
      </c>
      <c r="C25" s="28"/>
      <c r="D25" s="3"/>
      <c r="E25" s="3"/>
      <c r="F25" s="3"/>
      <c r="G25" s="4"/>
      <c r="H25" s="6">
        <f>+H19</f>
        <v>18230.220118168407</v>
      </c>
      <c r="I25" s="4"/>
      <c r="J25" s="5" t="s">
        <v>43</v>
      </c>
    </row>
    <row r="26" spans="2:10" x14ac:dyDescent="0.45">
      <c r="B26" s="2" t="s">
        <v>37</v>
      </c>
      <c r="C26" s="32">
        <v>0.23588028476754699</v>
      </c>
      <c r="D26" s="29" t="s">
        <v>54</v>
      </c>
      <c r="E26" s="31"/>
      <c r="F26" s="31"/>
      <c r="G26" s="4"/>
      <c r="H26" s="6">
        <f>+IFERROR(D26*C26,0)</f>
        <v>0</v>
      </c>
      <c r="I26" s="4"/>
      <c r="J26" s="5" t="s">
        <v>55</v>
      </c>
    </row>
    <row r="27" spans="2:10" x14ac:dyDescent="0.45">
      <c r="B27" s="8" t="s">
        <v>36</v>
      </c>
      <c r="C27" s="9"/>
      <c r="D27" s="8"/>
      <c r="E27" s="8"/>
      <c r="F27" s="8"/>
      <c r="G27" s="9"/>
      <c r="H27" s="9">
        <f>+H26+H19</f>
        <v>18230.220118168407</v>
      </c>
      <c r="I27" s="16"/>
      <c r="J27" s="8"/>
    </row>
    <row r="28" spans="2:10" x14ac:dyDescent="0.45">
      <c r="G28" s="27"/>
      <c r="H28" s="27"/>
    </row>
    <row r="29" spans="2:10" x14ac:dyDescent="0.45">
      <c r="B29" s="20" t="s">
        <v>32</v>
      </c>
      <c r="C29" s="21" t="s">
        <v>31</v>
      </c>
      <c r="D29" s="4"/>
      <c r="E29" s="4"/>
      <c r="F29" s="4"/>
      <c r="G29" s="7"/>
      <c r="H29" s="7"/>
      <c r="I29" s="7"/>
    </row>
    <row r="30" spans="2:10" ht="14.25" customHeight="1" x14ac:dyDescent="0.45"/>
  </sheetData>
  <hyperlinks>
    <hyperlink ref="C29" r:id="rId1" xr:uid="{1CC3B969-7CDC-4ECA-B2CE-4C27E9F81485}"/>
  </hyperlinks>
  <pageMargins left="0.7" right="0.7" top="0.75" bottom="0.75" header="0.3" footer="0.3"/>
  <pageSetup paperSize="9" orientation="portrait" verticalDpi="597"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Disclaimer (ESP)</vt:lpstr>
      <vt:lpstr>Disclaimer (ENG)</vt:lpstr>
      <vt:lpstr>Arbitrage Price (Post-Spinoff)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Esteban Mejia</dc:creator>
  <cp:lastModifiedBy>Juan Esteban Mejia</cp:lastModifiedBy>
  <cp:lastPrinted>2025-07-10T15:53:10Z</cp:lastPrinted>
  <dcterms:created xsi:type="dcterms:W3CDTF">2023-08-11T22:07:09Z</dcterms:created>
  <dcterms:modified xsi:type="dcterms:W3CDTF">2025-07-29T12:59:43Z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{1762D89C-0AC2-4966-A066-D2C3BB5E5284}</vt:lpwstr>
  </property>
</Properties>
</file>